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AD9" i="2" l="1"/>
  <c r="AD10" i="2"/>
  <c r="AD11" i="2"/>
  <c r="AD12" i="2"/>
  <c r="AD13" i="2"/>
  <c r="AD14" i="2"/>
  <c r="AD16" i="2"/>
  <c r="AB9" i="2"/>
  <c r="AB10" i="2"/>
  <c r="AB11" i="2"/>
  <c r="AB12" i="2"/>
  <c r="AB13" i="2"/>
  <c r="AB14" i="2"/>
  <c r="AA16" i="2"/>
  <c r="AB16" i="2" s="1"/>
  <c r="AC16" i="2"/>
  <c r="X9" i="2"/>
  <c r="Y9" i="2" s="1"/>
  <c r="X10" i="2"/>
  <c r="Y10" i="2" s="1"/>
  <c r="X11" i="2"/>
  <c r="Y11" i="2" s="1"/>
  <c r="X12" i="2"/>
  <c r="Y12" i="2" s="1"/>
  <c r="X13" i="2"/>
  <c r="Y13" i="2" s="1"/>
  <c r="X14" i="2"/>
  <c r="Y14" i="2" s="1"/>
  <c r="X16" i="2"/>
  <c r="Z16" i="2" s="1"/>
  <c r="Z9" i="2"/>
  <c r="Z10" i="2"/>
  <c r="Z11" i="2"/>
  <c r="Z12" i="2"/>
  <c r="Z13" i="2"/>
  <c r="Z14" i="2"/>
  <c r="Y16" i="2"/>
  <c r="M16" i="2"/>
  <c r="I16" i="2"/>
  <c r="N14" i="2"/>
  <c r="K14" i="2"/>
  <c r="K13" i="2"/>
  <c r="N13" i="2" s="1"/>
  <c r="K12" i="2"/>
  <c r="N12" i="2" s="1"/>
  <c r="K10" i="2"/>
  <c r="N10" i="2" s="1"/>
  <c r="K9" i="2"/>
  <c r="K11" i="2" s="1"/>
  <c r="N11" i="2" s="1"/>
  <c r="N8" i="2"/>
  <c r="N9" i="2" l="1"/>
  <c r="K16" i="2"/>
</calcChain>
</file>

<file path=xl/sharedStrings.xml><?xml version="1.0" encoding="utf-8"?>
<sst xmlns="http://schemas.openxmlformats.org/spreadsheetml/2006/main" count="56" uniqueCount="49">
  <si>
    <t>BL</t>
  </si>
  <si>
    <t>FL</t>
  </si>
  <si>
    <t>UNIT NO</t>
  </si>
  <si>
    <t>PROPERTY TYPE or USE</t>
  </si>
  <si>
    <t>NO OF BED-ROOMS</t>
  </si>
  <si>
    <t>NO OF BATH- ROOMS</t>
  </si>
  <si>
    <t>PRIV
S.P.</t>
  </si>
  <si>
    <t>NO OF PARK SPACES</t>
  </si>
  <si>
    <t>AREA (m2)</t>
  </si>
  <si>
    <t>Private Interior</t>
  </si>
  <si>
    <t>Covered Veranda</t>
  </si>
  <si>
    <t>Sellable Auxiliary</t>
  </si>
  <si>
    <t>Sellable Area
(1+2+3)</t>
  </si>
  <si>
    <t>Garage area</t>
  </si>
  <si>
    <t>Uncovered Veranda</t>
  </si>
  <si>
    <t>Uncovered Private Outdoor</t>
  </si>
  <si>
    <t>Planter Area</t>
  </si>
  <si>
    <t>Roof Terrace</t>
  </si>
  <si>
    <t>Storage</t>
  </si>
  <si>
    <t>Common area per unit</t>
  </si>
  <si>
    <t>TOTAL AREA 
(4+5...+11)</t>
  </si>
  <si>
    <t>Floor</t>
  </si>
  <si>
    <t>Area</t>
  </si>
  <si>
    <t>G</t>
  </si>
  <si>
    <t>Parking</t>
  </si>
  <si>
    <t>EUR</t>
  </si>
  <si>
    <t>A</t>
  </si>
  <si>
    <t>1st</t>
  </si>
  <si>
    <t>Apartment</t>
  </si>
  <si>
    <t>2nd</t>
  </si>
  <si>
    <t>3rd</t>
  </si>
  <si>
    <t>Penthouse</t>
  </si>
  <si>
    <t>YES</t>
  </si>
  <si>
    <t>4th</t>
  </si>
  <si>
    <t>Totals</t>
  </si>
  <si>
    <t>RETAIL PRICE</t>
  </si>
  <si>
    <t>SPECIAL PRICE</t>
  </si>
  <si>
    <t>EUR/m2</t>
  </si>
  <si>
    <t>ROI</t>
  </si>
  <si>
    <t>%</t>
  </si>
  <si>
    <t>SPECIAL PRICE (-22%)</t>
  </si>
  <si>
    <t>RENT</t>
  </si>
  <si>
    <t>EUR/m</t>
  </si>
  <si>
    <t>FURN &amp; W/G</t>
  </si>
  <si>
    <t>% pa</t>
  </si>
  <si>
    <t>EUR/y</t>
  </si>
  <si>
    <t>RESELLING</t>
  </si>
  <si>
    <t xml:space="preserve"> RENTING OUT LONG TERM</t>
  </si>
  <si>
    <t>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</si>
</sst>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€&quot;#,##0"/>
    <numFmt numFmtId="179" formatCode="#,##0&quot; parking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22"/>
      <color theme="5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2" borderId="1" applyNumberFormat="0" applyAlignment="0" applyProtection="0"/>
  </cellStyleXfs>
  <cellXfs count="49">
    <xf numFmtId="0" fontId="0" fillId="0" borderId="0" xfId="0"/>
    <xf numFmtId="0" fontId="0" fillId="0" borderId="0" xfId="1" applyFont="1" applyFill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0" fillId="2" borderId="2" xfId="4" applyFont="1" applyBorder="1" applyAlignment="1" applyProtection="1">
      <alignment horizontal="center" vertical="center" textRotation="255"/>
      <protection locked="0"/>
    </xf>
    <xf numFmtId="0" fontId="0" fillId="0" borderId="2" xfId="1" applyFont="1" applyFill="1" applyBorder="1" applyAlignment="1" applyProtection="1">
      <alignment horizontal="center" vertical="center"/>
      <protection locked="0"/>
    </xf>
    <xf numFmtId="0" fontId="0" fillId="0" borderId="2" xfId="1" applyFont="1" applyFill="1" applyBorder="1" applyAlignment="1" applyProtection="1">
      <alignment horizontal="center" vertical="center"/>
      <protection locked="0"/>
    </xf>
    <xf numFmtId="3" fontId="0" fillId="4" borderId="2" xfId="1" applyNumberFormat="1" applyFont="1" applyFill="1" applyBorder="1" applyAlignment="1">
      <alignment horizontal="center" vertical="center"/>
    </xf>
    <xf numFmtId="4" fontId="0" fillId="4" borderId="2" xfId="1" applyNumberFormat="1" applyFont="1" applyFill="1" applyBorder="1" applyAlignment="1">
      <alignment horizontal="center" vertical="center"/>
    </xf>
    <xf numFmtId="4" fontId="0" fillId="0" borderId="2" xfId="1" applyNumberFormat="1" applyFont="1" applyFill="1" applyBorder="1" applyAlignment="1">
      <alignment horizontal="center" vertical="center"/>
    </xf>
    <xf numFmtId="0" fontId="0" fillId="2" borderId="2" xfId="4" applyFont="1" applyBorder="1" applyAlignment="1" applyProtection="1">
      <alignment horizontal="center" vertical="center" textRotation="255"/>
      <protection locked="0"/>
    </xf>
    <xf numFmtId="0" fontId="0" fillId="0" borderId="2" xfId="1" applyFont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179" fontId="0" fillId="4" borderId="2" xfId="1" applyNumberFormat="1" applyFont="1" applyFill="1" applyBorder="1" applyAlignment="1">
      <alignment horizontal="center" vertical="center"/>
    </xf>
    <xf numFmtId="0" fontId="4" fillId="5" borderId="2" xfId="3" applyFont="1" applyFill="1" applyBorder="1" applyAlignment="1">
      <alignment horizontal="center" vertical="center"/>
    </xf>
    <xf numFmtId="4" fontId="0" fillId="6" borderId="2" xfId="1" applyNumberFormat="1" applyFont="1" applyFill="1" applyBorder="1" applyAlignment="1">
      <alignment horizontal="center" vertical="center"/>
    </xf>
    <xf numFmtId="165" fontId="0" fillId="0" borderId="2" xfId="3" applyNumberFormat="1" applyFont="1" applyFill="1" applyBorder="1" applyAlignment="1">
      <alignment horizontal="center" vertical="center"/>
    </xf>
    <xf numFmtId="0" fontId="4" fillId="8" borderId="2" xfId="3" applyFont="1" applyFill="1" applyBorder="1" applyAlignment="1">
      <alignment horizontal="center" vertical="center"/>
    </xf>
    <xf numFmtId="0" fontId="4" fillId="5" borderId="3" xfId="3" applyFont="1" applyFill="1" applyBorder="1" applyAlignment="1">
      <alignment horizontal="center" vertical="center"/>
    </xf>
    <xf numFmtId="4" fontId="0" fillId="6" borderId="3" xfId="1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6" fillId="7" borderId="4" xfId="0" applyFont="1" applyFill="1" applyBorder="1"/>
    <xf numFmtId="0" fontId="4" fillId="7" borderId="5" xfId="3" applyFont="1" applyFill="1" applyBorder="1" applyAlignment="1">
      <alignment horizontal="center" vertical="center"/>
    </xf>
    <xf numFmtId="4" fontId="0" fillId="6" borderId="5" xfId="1" applyNumberFormat="1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6" fillId="8" borderId="7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4" fillId="8" borderId="10" xfId="3" applyFont="1" applyFill="1" applyBorder="1" applyAlignment="1">
      <alignment horizontal="center" vertical="center"/>
    </xf>
    <xf numFmtId="0" fontId="4" fillId="8" borderId="11" xfId="3" applyFont="1" applyFill="1" applyBorder="1" applyAlignment="1">
      <alignment horizontal="center" vertical="center"/>
    </xf>
    <xf numFmtId="4" fontId="0" fillId="6" borderId="10" xfId="1" applyNumberFormat="1" applyFont="1" applyFill="1" applyBorder="1" applyAlignment="1">
      <alignment horizontal="center" vertical="center"/>
    </xf>
    <xf numFmtId="4" fontId="0" fillId="6" borderId="11" xfId="1" applyNumberFormat="1" applyFont="1" applyFill="1" applyBorder="1" applyAlignment="1">
      <alignment horizontal="center" vertical="center"/>
    </xf>
    <xf numFmtId="165" fontId="0" fillId="0" borderId="10" xfId="3" applyNumberFormat="1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5" fontId="0" fillId="0" borderId="12" xfId="3" applyNumberFormat="1" applyFont="1" applyFill="1" applyBorder="1" applyAlignment="1">
      <alignment horizontal="center" vertical="center"/>
    </xf>
    <xf numFmtId="165" fontId="0" fillId="0" borderId="13" xfId="3" applyNumberFormat="1" applyFont="1" applyFill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2" xfId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0" fillId="6" borderId="2" xfId="1" applyFont="1" applyFill="1" applyBorder="1" applyAlignment="1" applyProtection="1">
      <alignment horizontal="center" vertical="center"/>
      <protection locked="0"/>
    </xf>
    <xf numFmtId="3" fontId="0" fillId="6" borderId="2" xfId="1" applyNumberFormat="1" applyFont="1" applyFill="1" applyBorder="1" applyAlignment="1">
      <alignment horizontal="center" vertical="center"/>
    </xf>
    <xf numFmtId="164" fontId="0" fillId="6" borderId="2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11" xfId="3"/>
    <cellStyle name="Normal 13" xfId="2"/>
    <cellStyle name="Normal 20" xfId="1"/>
    <cellStyle name="Output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16"/>
  <sheetViews>
    <sheetView tabSelected="1" workbookViewId="0">
      <selection activeCell="Y22" sqref="Y22"/>
    </sheetView>
  </sheetViews>
  <sheetFormatPr defaultRowHeight="14.5" x14ac:dyDescent="0.35"/>
  <cols>
    <col min="15" max="18" width="0" hidden="1" customWidth="1"/>
    <col min="20" max="22" width="0" hidden="1" customWidth="1"/>
    <col min="23" max="23" width="15" bestFit="1" customWidth="1"/>
    <col min="24" max="24" width="23.7265625" bestFit="1" customWidth="1"/>
    <col min="25" max="25" width="16.1796875" bestFit="1" customWidth="1"/>
    <col min="26" max="26" width="9.54296875" customWidth="1"/>
    <col min="27" max="27" width="10.6328125" customWidth="1"/>
    <col min="28" max="28" width="11.1796875" customWidth="1"/>
    <col min="29" max="29" width="15.453125" customWidth="1"/>
    <col min="30" max="30" width="7" bestFit="1" customWidth="1"/>
  </cols>
  <sheetData>
    <row r="3" spans="2:30" x14ac:dyDescent="0.35">
      <c r="B3" s="39" t="s">
        <v>0</v>
      </c>
      <c r="C3" s="39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0" t="s">
        <v>7</v>
      </c>
      <c r="J3" s="41" t="s">
        <v>8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1"/>
      <c r="X3" s="1"/>
    </row>
    <row r="4" spans="2:30" x14ac:dyDescent="0.35">
      <c r="B4" s="39"/>
      <c r="C4" s="39"/>
      <c r="D4" s="40"/>
      <c r="E4" s="40"/>
      <c r="F4" s="40"/>
      <c r="G4" s="40"/>
      <c r="H4" s="40"/>
      <c r="I4" s="40"/>
      <c r="J4" s="42">
        <v>1</v>
      </c>
      <c r="K4" s="42">
        <v>2</v>
      </c>
      <c r="L4" s="41">
        <v>3</v>
      </c>
      <c r="M4" s="41"/>
      <c r="N4" s="42">
        <v>4</v>
      </c>
      <c r="O4" s="42">
        <v>5</v>
      </c>
      <c r="P4" s="42">
        <v>6</v>
      </c>
      <c r="Q4" s="42">
        <v>7</v>
      </c>
      <c r="R4" s="42">
        <v>8</v>
      </c>
      <c r="S4" s="42">
        <v>9</v>
      </c>
      <c r="T4" s="42">
        <v>10</v>
      </c>
      <c r="U4" s="42">
        <v>11</v>
      </c>
      <c r="V4" s="42">
        <v>12</v>
      </c>
      <c r="W4" s="1"/>
      <c r="X4" s="1"/>
    </row>
    <row r="5" spans="2:30" ht="15" thickBot="1" x14ac:dyDescent="0.4">
      <c r="B5" s="39"/>
      <c r="C5" s="39"/>
      <c r="D5" s="40"/>
      <c r="E5" s="40"/>
      <c r="F5" s="40"/>
      <c r="G5" s="40"/>
      <c r="H5" s="40"/>
      <c r="I5" s="40"/>
      <c r="J5" s="43" t="s">
        <v>9</v>
      </c>
      <c r="K5" s="43" t="s">
        <v>10</v>
      </c>
      <c r="L5" s="43" t="s">
        <v>11</v>
      </c>
      <c r="M5" s="43"/>
      <c r="N5" s="43" t="s">
        <v>12</v>
      </c>
      <c r="O5" s="40" t="s">
        <v>13</v>
      </c>
      <c r="P5" s="40" t="s">
        <v>14</v>
      </c>
      <c r="Q5" s="40" t="s">
        <v>15</v>
      </c>
      <c r="R5" s="40" t="s">
        <v>16</v>
      </c>
      <c r="S5" s="40" t="s">
        <v>17</v>
      </c>
      <c r="T5" s="40" t="s">
        <v>18</v>
      </c>
      <c r="U5" s="40" t="s">
        <v>19</v>
      </c>
      <c r="V5" s="44" t="s">
        <v>20</v>
      </c>
      <c r="W5" s="1"/>
      <c r="X5" s="1"/>
    </row>
    <row r="6" spans="2:30" x14ac:dyDescent="0.35">
      <c r="B6" s="39"/>
      <c r="C6" s="39"/>
      <c r="D6" s="40"/>
      <c r="E6" s="40"/>
      <c r="F6" s="40"/>
      <c r="G6" s="40"/>
      <c r="H6" s="40"/>
      <c r="I6" s="40"/>
      <c r="J6" s="43"/>
      <c r="K6" s="43"/>
      <c r="L6" s="43"/>
      <c r="M6" s="43"/>
      <c r="N6" s="43"/>
      <c r="O6" s="40"/>
      <c r="P6" s="40"/>
      <c r="Q6" s="40"/>
      <c r="R6" s="40"/>
      <c r="S6" s="40"/>
      <c r="T6" s="40"/>
      <c r="U6" s="40"/>
      <c r="V6" s="44"/>
      <c r="W6" s="2"/>
      <c r="X6" s="2"/>
      <c r="Z6" s="20" t="s">
        <v>46</v>
      </c>
      <c r="AA6" s="25" t="s">
        <v>47</v>
      </c>
      <c r="AB6" s="26"/>
      <c r="AC6" s="26"/>
      <c r="AD6" s="27"/>
    </row>
    <row r="7" spans="2:30" ht="18.5" x14ac:dyDescent="0.35">
      <c r="B7" s="39"/>
      <c r="C7" s="39"/>
      <c r="D7" s="40"/>
      <c r="E7" s="40"/>
      <c r="F7" s="40"/>
      <c r="G7" s="40"/>
      <c r="H7" s="40"/>
      <c r="I7" s="40"/>
      <c r="J7" s="43"/>
      <c r="K7" s="43"/>
      <c r="L7" s="45" t="s">
        <v>21</v>
      </c>
      <c r="M7" s="45" t="s">
        <v>22</v>
      </c>
      <c r="N7" s="43"/>
      <c r="O7" s="40"/>
      <c r="P7" s="40"/>
      <c r="Q7" s="40"/>
      <c r="R7" s="40"/>
      <c r="S7" s="40"/>
      <c r="T7" s="40"/>
      <c r="U7" s="40"/>
      <c r="V7" s="44"/>
      <c r="W7" s="13" t="s">
        <v>35</v>
      </c>
      <c r="X7" s="13" t="s">
        <v>40</v>
      </c>
      <c r="Y7" s="17" t="s">
        <v>36</v>
      </c>
      <c r="Z7" s="21" t="s">
        <v>38</v>
      </c>
      <c r="AA7" s="28" t="s">
        <v>41</v>
      </c>
      <c r="AB7" s="16" t="s">
        <v>41</v>
      </c>
      <c r="AC7" s="16" t="s">
        <v>43</v>
      </c>
      <c r="AD7" s="29" t="s">
        <v>48</v>
      </c>
    </row>
    <row r="8" spans="2:30" x14ac:dyDescent="0.35">
      <c r="B8" s="9"/>
      <c r="C8" s="46" t="s">
        <v>23</v>
      </c>
      <c r="D8" s="46"/>
      <c r="E8" s="46" t="s">
        <v>24</v>
      </c>
      <c r="F8" s="46"/>
      <c r="G8" s="46"/>
      <c r="H8" s="46"/>
      <c r="I8" s="46"/>
      <c r="J8" s="14"/>
      <c r="K8" s="14"/>
      <c r="L8" s="47"/>
      <c r="M8" s="14"/>
      <c r="N8" s="14">
        <f t="shared" ref="N8:N11" si="0">+J8+K8+M8</f>
        <v>0</v>
      </c>
      <c r="O8" s="48"/>
      <c r="P8" s="14"/>
      <c r="Q8" s="14"/>
      <c r="R8" s="14"/>
      <c r="S8" s="14"/>
      <c r="T8" s="14"/>
      <c r="U8" s="14"/>
      <c r="V8" s="14"/>
      <c r="W8" s="14" t="s">
        <v>25</v>
      </c>
      <c r="X8" s="14" t="s">
        <v>25</v>
      </c>
      <c r="Y8" s="18" t="s">
        <v>37</v>
      </c>
      <c r="Z8" s="22" t="s">
        <v>39</v>
      </c>
      <c r="AA8" s="30" t="s">
        <v>42</v>
      </c>
      <c r="AB8" s="14" t="s">
        <v>45</v>
      </c>
      <c r="AC8" s="14" t="s">
        <v>25</v>
      </c>
      <c r="AD8" s="31" t="s">
        <v>44</v>
      </c>
    </row>
    <row r="9" spans="2:30" x14ac:dyDescent="0.35">
      <c r="B9" s="3" t="s">
        <v>26</v>
      </c>
      <c r="C9" s="4" t="s">
        <v>27</v>
      </c>
      <c r="D9" s="5">
        <v>101</v>
      </c>
      <c r="E9" s="5" t="s">
        <v>28</v>
      </c>
      <c r="F9" s="5">
        <v>2</v>
      </c>
      <c r="G9" s="5">
        <v>2</v>
      </c>
      <c r="H9" s="5"/>
      <c r="I9" s="5">
        <v>1</v>
      </c>
      <c r="J9" s="6">
        <v>84</v>
      </c>
      <c r="K9" s="7">
        <f>5+8.53</f>
        <v>13.53</v>
      </c>
      <c r="L9" s="6"/>
      <c r="M9" s="7">
        <v>0</v>
      </c>
      <c r="N9" s="7">
        <f>+J9+K9+M9</f>
        <v>97.53</v>
      </c>
      <c r="O9" s="8"/>
      <c r="P9" s="8"/>
      <c r="Q9" s="8"/>
      <c r="R9" s="8"/>
      <c r="S9" s="8"/>
      <c r="T9" s="8"/>
      <c r="U9" s="8"/>
      <c r="V9" s="8"/>
      <c r="W9" s="15">
        <v>660000</v>
      </c>
      <c r="X9" s="15">
        <f t="shared" ref="X9:X16" si="1">W9*0.78</f>
        <v>514800</v>
      </c>
      <c r="Y9" s="19">
        <f t="shared" ref="Y9:Y16" si="2">X9/N9</f>
        <v>5278.3758843432788</v>
      </c>
      <c r="Z9" s="23">
        <f t="shared" ref="Z9:Z16" si="3">(W9-X9)/X9</f>
        <v>0.28205128205128205</v>
      </c>
      <c r="AA9" s="32">
        <v>3400</v>
      </c>
      <c r="AB9" s="15">
        <f t="shared" ref="AB9:AB16" si="4">AA9*12</f>
        <v>40800</v>
      </c>
      <c r="AC9" s="15">
        <v>35000</v>
      </c>
      <c r="AD9" s="33">
        <f t="shared" ref="AD9:AD16" si="5">AB9/(X9*1.19+AC9*1.19)</f>
        <v>6.2360338824507616E-2</v>
      </c>
    </row>
    <row r="10" spans="2:30" x14ac:dyDescent="0.35">
      <c r="B10" s="3"/>
      <c r="C10" s="4"/>
      <c r="D10" s="5">
        <v>102</v>
      </c>
      <c r="E10" s="5" t="s">
        <v>28</v>
      </c>
      <c r="F10" s="5">
        <v>1</v>
      </c>
      <c r="G10" s="5">
        <v>1</v>
      </c>
      <c r="H10" s="5"/>
      <c r="I10" s="5">
        <v>1</v>
      </c>
      <c r="J10" s="6">
        <v>62</v>
      </c>
      <c r="K10" s="7">
        <f>7.9+20</f>
        <v>27.9</v>
      </c>
      <c r="L10" s="6"/>
      <c r="M10" s="7">
        <v>0</v>
      </c>
      <c r="N10" s="7">
        <f t="shared" si="0"/>
        <v>89.9</v>
      </c>
      <c r="O10" s="8"/>
      <c r="P10" s="8"/>
      <c r="Q10" s="8"/>
      <c r="R10" s="8"/>
      <c r="S10" s="8"/>
      <c r="T10" s="8"/>
      <c r="U10" s="8"/>
      <c r="V10" s="8"/>
      <c r="W10" s="15">
        <v>540000</v>
      </c>
      <c r="X10" s="15">
        <f t="shared" si="1"/>
        <v>421200</v>
      </c>
      <c r="Y10" s="19">
        <f t="shared" si="2"/>
        <v>4685.2057842046715</v>
      </c>
      <c r="Z10" s="23">
        <f t="shared" si="3"/>
        <v>0.28205128205128205</v>
      </c>
      <c r="AA10" s="32">
        <v>2400</v>
      </c>
      <c r="AB10" s="15">
        <f t="shared" si="4"/>
        <v>28800</v>
      </c>
      <c r="AC10" s="15">
        <v>30000</v>
      </c>
      <c r="AD10" s="33">
        <f t="shared" si="5"/>
        <v>5.3638476667262652E-2</v>
      </c>
    </row>
    <row r="11" spans="2:30" x14ac:dyDescent="0.35">
      <c r="B11" s="3"/>
      <c r="C11" s="4" t="s">
        <v>29</v>
      </c>
      <c r="D11" s="5">
        <v>201</v>
      </c>
      <c r="E11" s="5" t="s">
        <v>28</v>
      </c>
      <c r="F11" s="5">
        <v>2</v>
      </c>
      <c r="G11" s="5">
        <v>2</v>
      </c>
      <c r="H11" s="5"/>
      <c r="I11" s="5">
        <v>1</v>
      </c>
      <c r="J11" s="6">
        <v>84</v>
      </c>
      <c r="K11" s="7">
        <f>K9</f>
        <v>13.53</v>
      </c>
      <c r="L11" s="6"/>
      <c r="M11" s="7">
        <v>0</v>
      </c>
      <c r="N11" s="7">
        <f t="shared" si="0"/>
        <v>97.53</v>
      </c>
      <c r="O11" s="8"/>
      <c r="P11" s="8"/>
      <c r="Q11" s="8"/>
      <c r="R11" s="8"/>
      <c r="S11" s="8"/>
      <c r="T11" s="8"/>
      <c r="U11" s="8"/>
      <c r="V11" s="8"/>
      <c r="W11" s="15">
        <v>730000</v>
      </c>
      <c r="X11" s="15">
        <f t="shared" si="1"/>
        <v>569400</v>
      </c>
      <c r="Y11" s="19">
        <f t="shared" si="2"/>
        <v>5838.2036296524147</v>
      </c>
      <c r="Z11" s="23">
        <f t="shared" si="3"/>
        <v>0.28205128205128205</v>
      </c>
      <c r="AA11" s="32">
        <v>3500</v>
      </c>
      <c r="AB11" s="15">
        <f t="shared" si="4"/>
        <v>42000</v>
      </c>
      <c r="AC11" s="15">
        <v>35000</v>
      </c>
      <c r="AD11" s="33">
        <f t="shared" si="5"/>
        <v>5.8395297232062909E-2</v>
      </c>
    </row>
    <row r="12" spans="2:30" x14ac:dyDescent="0.35">
      <c r="B12" s="3"/>
      <c r="C12" s="4"/>
      <c r="D12" s="5">
        <v>202</v>
      </c>
      <c r="E12" s="5" t="s">
        <v>28</v>
      </c>
      <c r="F12" s="5">
        <v>1</v>
      </c>
      <c r="G12" s="5">
        <v>1</v>
      </c>
      <c r="H12" s="5"/>
      <c r="I12" s="5">
        <v>1</v>
      </c>
      <c r="J12" s="6">
        <v>62</v>
      </c>
      <c r="K12" s="7">
        <f>K10</f>
        <v>27.9</v>
      </c>
      <c r="L12" s="6"/>
      <c r="M12" s="7">
        <v>0</v>
      </c>
      <c r="N12" s="7">
        <f>+J12+K12+M12</f>
        <v>89.9</v>
      </c>
      <c r="O12" s="8"/>
      <c r="P12" s="8"/>
      <c r="Q12" s="8"/>
      <c r="R12" s="8"/>
      <c r="S12" s="8"/>
      <c r="T12" s="8"/>
      <c r="U12" s="8"/>
      <c r="V12" s="8"/>
      <c r="W12" s="15">
        <v>550000</v>
      </c>
      <c r="X12" s="15">
        <f t="shared" si="1"/>
        <v>429000</v>
      </c>
      <c r="Y12" s="19">
        <f t="shared" si="2"/>
        <v>4771.9688542825361</v>
      </c>
      <c r="Z12" s="23">
        <f t="shared" si="3"/>
        <v>0.28205128205128205</v>
      </c>
      <c r="AA12" s="32">
        <v>2500</v>
      </c>
      <c r="AB12" s="15">
        <f t="shared" si="4"/>
        <v>30000</v>
      </c>
      <c r="AC12" s="15">
        <v>30000</v>
      </c>
      <c r="AD12" s="33">
        <f t="shared" si="5"/>
        <v>5.4923930356456305E-2</v>
      </c>
    </row>
    <row r="13" spans="2:30" x14ac:dyDescent="0.35">
      <c r="B13" s="3"/>
      <c r="C13" s="4" t="s">
        <v>30</v>
      </c>
      <c r="D13" s="5">
        <v>301</v>
      </c>
      <c r="E13" s="5" t="s">
        <v>28</v>
      </c>
      <c r="F13" s="5">
        <v>1</v>
      </c>
      <c r="G13" s="5">
        <v>1</v>
      </c>
      <c r="H13" s="5"/>
      <c r="I13" s="5">
        <v>1</v>
      </c>
      <c r="J13" s="6">
        <v>62</v>
      </c>
      <c r="K13" s="7">
        <f>5+8.53</f>
        <v>13.53</v>
      </c>
      <c r="L13" s="6"/>
      <c r="M13" s="7">
        <v>0</v>
      </c>
      <c r="N13" s="7">
        <f>+J13+K13+M13</f>
        <v>75.53</v>
      </c>
      <c r="O13" s="8"/>
      <c r="P13" s="8"/>
      <c r="Q13" s="8"/>
      <c r="R13" s="8"/>
      <c r="S13" s="8"/>
      <c r="T13" s="8"/>
      <c r="U13" s="8"/>
      <c r="V13" s="8"/>
      <c r="W13" s="15">
        <v>560000</v>
      </c>
      <c r="X13" s="15">
        <f t="shared" si="1"/>
        <v>436800</v>
      </c>
      <c r="Y13" s="19">
        <f t="shared" si="2"/>
        <v>5783.1325301204815</v>
      </c>
      <c r="Z13" s="23">
        <f t="shared" si="3"/>
        <v>0.28205128205128205</v>
      </c>
      <c r="AA13" s="32">
        <v>3600</v>
      </c>
      <c r="AB13" s="15">
        <f t="shared" si="4"/>
        <v>43200</v>
      </c>
      <c r="AC13" s="15">
        <v>35000</v>
      </c>
      <c r="AD13" s="33">
        <f t="shared" si="5"/>
        <v>7.6944724477328016E-2</v>
      </c>
    </row>
    <row r="14" spans="2:30" x14ac:dyDescent="0.35">
      <c r="B14" s="3"/>
      <c r="C14" s="4"/>
      <c r="D14" s="5">
        <v>302</v>
      </c>
      <c r="E14" s="5" t="s">
        <v>31</v>
      </c>
      <c r="F14" s="5">
        <v>3</v>
      </c>
      <c r="G14" s="5">
        <v>3</v>
      </c>
      <c r="H14" s="5" t="s">
        <v>32</v>
      </c>
      <c r="I14" s="5">
        <v>1</v>
      </c>
      <c r="J14" s="6">
        <v>94</v>
      </c>
      <c r="K14" s="7">
        <f>8.36+19.23</f>
        <v>27.59</v>
      </c>
      <c r="L14" s="6" t="s">
        <v>33</v>
      </c>
      <c r="M14" s="6">
        <v>37.4</v>
      </c>
      <c r="N14" s="7">
        <f>+J14+K14+M14</f>
        <v>158.99</v>
      </c>
      <c r="O14" s="8"/>
      <c r="P14" s="8"/>
      <c r="Q14" s="8"/>
      <c r="R14" s="8"/>
      <c r="S14" s="8">
        <v>110.51</v>
      </c>
      <c r="T14" s="8"/>
      <c r="U14" s="8"/>
      <c r="V14" s="8"/>
      <c r="W14" s="15">
        <v>1150000</v>
      </c>
      <c r="X14" s="15">
        <f t="shared" si="1"/>
        <v>897000</v>
      </c>
      <c r="Y14" s="19">
        <f t="shared" si="2"/>
        <v>5641.8642681929678</v>
      </c>
      <c r="Z14" s="23">
        <f t="shared" si="3"/>
        <v>0.28205128205128205</v>
      </c>
      <c r="AA14" s="32">
        <v>4500</v>
      </c>
      <c r="AB14" s="15">
        <f t="shared" si="4"/>
        <v>54000</v>
      </c>
      <c r="AC14" s="15">
        <v>45000</v>
      </c>
      <c r="AD14" s="33">
        <f t="shared" si="5"/>
        <v>4.8172135096076645E-2</v>
      </c>
    </row>
    <row r="15" spans="2:30" x14ac:dyDescent="0.35">
      <c r="B15" s="9"/>
      <c r="C15" s="5"/>
      <c r="D15" s="5"/>
      <c r="E15" s="5"/>
      <c r="F15" s="5"/>
      <c r="G15" s="5"/>
      <c r="H15" s="5"/>
      <c r="I15" s="5"/>
      <c r="J15" s="6"/>
      <c r="K15" s="12"/>
      <c r="L15" s="6"/>
      <c r="M15" s="6"/>
      <c r="N15" s="7"/>
      <c r="O15" s="8"/>
      <c r="P15" s="8"/>
      <c r="Q15" s="8"/>
      <c r="R15" s="8"/>
      <c r="S15" s="8"/>
      <c r="T15" s="8"/>
      <c r="U15" s="8"/>
      <c r="V15" s="8"/>
      <c r="W15" s="15"/>
      <c r="X15" s="15"/>
      <c r="Y15" s="19"/>
      <c r="Z15" s="24"/>
      <c r="AA15" s="32"/>
      <c r="AB15" s="15"/>
      <c r="AC15" s="15"/>
      <c r="AD15" s="34"/>
    </row>
    <row r="16" spans="2:30" ht="29" thickBot="1" x14ac:dyDescent="0.7">
      <c r="B16" s="10"/>
      <c r="C16" s="10"/>
      <c r="D16" s="10"/>
      <c r="E16" s="10" t="s">
        <v>34</v>
      </c>
      <c r="F16" s="10"/>
      <c r="G16" s="10"/>
      <c r="H16" s="10"/>
      <c r="I16" s="11">
        <f>SUM(I9:I14)</f>
        <v>6</v>
      </c>
      <c r="J16" s="6">
        <v>447</v>
      </c>
      <c r="K16" s="6">
        <f>SUM(K9:K14)</f>
        <v>123.98</v>
      </c>
      <c r="L16" s="6"/>
      <c r="M16" s="6">
        <f>SUM(M9:M14)</f>
        <v>37.4</v>
      </c>
      <c r="N16" s="7">
        <v>607.29999999999995</v>
      </c>
      <c r="O16" s="10"/>
      <c r="P16" s="10"/>
      <c r="Q16" s="10"/>
      <c r="R16" s="10"/>
      <c r="S16" s="10"/>
      <c r="T16" s="10"/>
      <c r="U16" s="8"/>
      <c r="V16" s="10"/>
      <c r="W16" s="15">
        <v>4190000</v>
      </c>
      <c r="X16" s="15">
        <f t="shared" si="1"/>
        <v>3268200</v>
      </c>
      <c r="Y16" s="19">
        <f t="shared" si="2"/>
        <v>5381.5247818211765</v>
      </c>
      <c r="Z16" s="37">
        <f t="shared" si="3"/>
        <v>0.28205128205128205</v>
      </c>
      <c r="AA16" s="35">
        <f t="shared" ref="AA16:AC16" si="6">SUM(AA9:AA14)</f>
        <v>19900</v>
      </c>
      <c r="AB16" s="36">
        <f t="shared" si="4"/>
        <v>238800</v>
      </c>
      <c r="AC16" s="36">
        <f t="shared" si="6"/>
        <v>210000</v>
      </c>
      <c r="AD16" s="38">
        <f t="shared" si="5"/>
        <v>5.7694286960946188E-2</v>
      </c>
    </row>
  </sheetData>
  <protectedRanges>
    <protectedRange sqref="B8:M8 O8:T8 O9:O15" name="Range2"/>
    <protectedRange sqref="P9:T15 B9:B15 C9:C13 D9:M15" name="Range2_1"/>
  </protectedRanges>
  <mergeCells count="26">
    <mergeCell ref="B9:B14"/>
    <mergeCell ref="C9:C10"/>
    <mergeCell ref="C11:C12"/>
    <mergeCell ref="C13:C14"/>
    <mergeCell ref="Q5:Q7"/>
    <mergeCell ref="R5:R7"/>
    <mergeCell ref="S5:S7"/>
    <mergeCell ref="T5:T7"/>
    <mergeCell ref="U5:U7"/>
    <mergeCell ref="V5:V7"/>
    <mergeCell ref="H3:H7"/>
    <mergeCell ref="I3:I7"/>
    <mergeCell ref="J3:V3"/>
    <mergeCell ref="L4:M4"/>
    <mergeCell ref="J5:J7"/>
    <mergeCell ref="K5:K7"/>
    <mergeCell ref="L5:M6"/>
    <mergeCell ref="N5:N7"/>
    <mergeCell ref="O5:O7"/>
    <mergeCell ref="P5:P7"/>
    <mergeCell ref="B3:B7"/>
    <mergeCell ref="C3:C7"/>
    <mergeCell ref="D3:D7"/>
    <mergeCell ref="E3:E7"/>
    <mergeCell ref="F3:F7"/>
    <mergeCell ref="G3:G7"/>
  </mergeCells>
  <dataValidations disablePrompts="1" count="5">
    <dataValidation type="list" allowBlank="1" showInputMessage="1" showErrorMessage="1" sqref="E8">
      <formula1>"Apartment,Penthouse,Duplex,House,Parking"</formula1>
    </dataValidation>
    <dataValidation type="list" allowBlank="1" showInputMessage="1" showErrorMessage="1" sqref="H8:H15">
      <formula1>"YES"</formula1>
    </dataValidation>
    <dataValidation type="list" allowBlank="1" showInputMessage="1" showErrorMessage="1" sqref="E9:E15">
      <formula1>"Apartment,Penthouse,Duplex,House,Office,Parking"</formula1>
    </dataValidation>
    <dataValidation type="list" allowBlank="1" showInputMessage="1" showErrorMessage="1" sqref="L8:L15">
      <formula1>"1st,2nd,3rd,4th,5th,6th,7th,8th,9th,10th,11th"</formula1>
    </dataValidation>
    <dataValidation type="list" allowBlank="1" showInputMessage="1" showErrorMessage="1" sqref="F9:F15">
      <formula1>"S,1,2,3,4,5"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2023-05-19T16:24:53Z</dcterms:modified>
</cp:coreProperties>
</file>